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<sst xmlns="http://schemas.openxmlformats.org/spreadsheetml/2006/main" count="26" uniqueCount="20">
  <si>
    <t xml:space="preserve">Year</t>
  </si>
  <si>
    <t xml:space="preserve">Average Assessed Value</t>
  </si>
  <si>
    <t xml:space="preserve">Percent Growth</t>
  </si>
  <si>
    <t xml:space="preserve">Total Assessed Value</t>
  </si>
  <si>
    <t xml:space="preserve">Growth Ratio</t>
  </si>
  <si>
    <t xml:space="preserve">School Department</t>
  </si>
  <si>
    <t xml:space="preserve">General Fund</t>
  </si>
  <si>
    <t xml:space="preserve">Library</t>
  </si>
  <si>
    <t xml:space="preserve">Projected Debt Service</t>
  </si>
  <si>
    <t xml:space="preserve">Total Expenses</t>
  </si>
  <si>
    <t xml:space="preserve">Overlay (completion)</t>
  </si>
  <si>
    <t xml:space="preserve">Levy Required</t>
  </si>
  <si>
    <t xml:space="preserve">Commercial Levy</t>
  </si>
  <si>
    <t xml:space="preserve">Growth Percent</t>
  </si>
  <si>
    <t xml:space="preserve">Personal Property Levy</t>
  </si>
  <si>
    <t xml:space="preserve">Residential Levy</t>
  </si>
  <si>
    <t xml:space="preserve">Tax shown for $500,694 home</t>
  </si>
  <si>
    <t xml:space="preserve">Tax shown for $750,000 home</t>
  </si>
  <si>
    <t xml:space="preserve">Tax shown for $1,000,000 home</t>
  </si>
  <si>
    <t xml:space="preserve">Tax shown for $1,250,000 home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</si>
</sst>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$-409]#,###;[RED]\-[$$-409]#,###"/>
    <numFmt numFmtId="166" formatCode="#%"/>
    <numFmt numFmtId="167" formatCode="0.000000"/>
    <numFmt numFmtId="168" formatCode="[$$-409]#,##0;[RED]\-[$$-409]#,##0"/>
    <numFmt numFmtId="169" formatCode="0%"/>
    <numFmt numFmtId="170" formatCode="0.00%"/>
    <numFmt numFmtId="171" formatCode="0.0%"/>
    <numFmt numFmtId="172" formatCode="0.00000%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2" activeCellId="0" sqref="V2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5.32"/>
    <col collapsed="false" customWidth="true" hidden="false" outlineLevel="0" max="3" min="3" style="1" width="14.32"/>
    <col collapsed="false" customWidth="true" hidden="false" outlineLevel="0" max="4" min="4" style="2" width="17.82"/>
    <col collapsed="false" customWidth="true" hidden="false" outlineLevel="0" max="5" min="5" style="3" width="15.12"/>
    <col collapsed="false" customWidth="true" hidden="false" outlineLevel="0" max="6" min="6" style="4" width="16.71"/>
    <col collapsed="false" customWidth="true" hidden="false" outlineLevel="0" max="7" min="7" style="5" width="16.71"/>
    <col collapsed="false" customWidth="true" hidden="false" outlineLevel="0" max="8" min="8" style="6" width="14.81"/>
    <col collapsed="false" customWidth="true" hidden="false" outlineLevel="0" max="9" min="9" style="5" width="13.81"/>
    <col collapsed="false" customWidth="true" hidden="false" outlineLevel="0" max="10" min="10" style="7" width="14.12"/>
    <col collapsed="false" customWidth="true" hidden="false" outlineLevel="0" max="11" min="11" style="5" width="13.21"/>
    <col collapsed="false" customWidth="true" hidden="false" outlineLevel="0" max="12" min="12" style="6" width="13.51"/>
    <col collapsed="false" customWidth="true" hidden="false" outlineLevel="0" max="13" min="13" style="8" width="22.93"/>
    <col collapsed="false" customWidth="true" hidden="false" outlineLevel="0" max="14" min="14" style="8" width="15.81"/>
    <col collapsed="false" customWidth="true" hidden="false" outlineLevel="0" max="15" min="15" style="1" width="19.32"/>
    <col collapsed="false" customWidth="true" hidden="false" outlineLevel="0" max="16" min="16" style="1" width="15.81"/>
    <col collapsed="false" customWidth="true" hidden="false" outlineLevel="0" max="17" min="17" style="5" width="15.12"/>
    <col collapsed="false" customWidth="true" hidden="false" outlineLevel="0" max="18" min="18" style="6" width="15.51"/>
    <col collapsed="false" customWidth="true" hidden="false" outlineLevel="0" max="19" min="19" style="8" width="19.92"/>
    <col collapsed="false" customWidth="true" hidden="false" outlineLevel="0" max="20" min="20" style="9" width="16.31"/>
    <col collapsed="false" customWidth="true" hidden="false" outlineLevel="0" max="21" min="21" style="8" width="17.51"/>
    <col collapsed="false" customWidth="true" hidden="false" outlineLevel="0" max="22" min="22" style="8" width="33.84"/>
    <col collapsed="false" customWidth="true" hidden="false" outlineLevel="0" max="23" min="23" style="8" width="29.83"/>
    <col collapsed="false" customWidth="true" hidden="false" outlineLevel="0" max="24" min="24" style="0" width="28.23"/>
    <col collapsed="false" customWidth="true" hidden="false" outlineLevel="0" max="25" min="25" style="0" width="29.7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1" t="s">
        <v>2</v>
      </c>
      <c r="D1" s="2" t="s">
        <v>3</v>
      </c>
      <c r="E1" s="3" t="s">
        <v>2</v>
      </c>
      <c r="F1" s="4" t="s">
        <v>4</v>
      </c>
      <c r="G1" s="5" t="s">
        <v>5</v>
      </c>
      <c r="H1" s="6" t="s">
        <v>2</v>
      </c>
      <c r="I1" s="5" t="s">
        <v>6</v>
      </c>
      <c r="J1" s="7" t="s">
        <v>2</v>
      </c>
      <c r="K1" s="5" t="s">
        <v>7</v>
      </c>
      <c r="L1" s="6" t="s">
        <v>2</v>
      </c>
      <c r="M1" s="8" t="s">
        <v>8</v>
      </c>
      <c r="N1" s="8" t="s">
        <v>9</v>
      </c>
      <c r="O1" s="1" t="s">
        <v>10</v>
      </c>
      <c r="P1" s="1" t="s">
        <v>11</v>
      </c>
      <c r="Q1" s="5" t="s">
        <v>12</v>
      </c>
      <c r="R1" s="6" t="s">
        <v>13</v>
      </c>
      <c r="S1" s="8" t="s">
        <v>14</v>
      </c>
      <c r="T1" s="9" t="s">
        <v>13</v>
      </c>
      <c r="U1" s="8" t="s">
        <v>15</v>
      </c>
      <c r="V1" s="8" t="s">
        <v>16</v>
      </c>
      <c r="W1" s="8" t="s">
        <v>17</v>
      </c>
      <c r="X1" s="0" t="s">
        <v>18</v>
      </c>
      <c r="Y1" s="0" t="s">
        <v>19</v>
      </c>
    </row>
    <row r="2" customFormat="false" ht="12.8" hidden="false" customHeight="false" outlineLevel="0" collapsed="false">
      <c r="A2" s="10" t="n">
        <v>2023</v>
      </c>
      <c r="B2" s="11" t="n">
        <v>500694</v>
      </c>
      <c r="D2" s="11" t="n">
        <v>2220142733</v>
      </c>
      <c r="G2" s="12" t="n">
        <v>38769576</v>
      </c>
      <c r="I2" s="12" t="n">
        <v>15997467</v>
      </c>
      <c r="K2" s="12" t="n">
        <v>546645</v>
      </c>
      <c r="M2" s="13" t="n">
        <v>3261637</v>
      </c>
      <c r="N2" s="8" t="n">
        <f aca="false">G2+I2+K2+M2</f>
        <v>58575325</v>
      </c>
      <c r="O2" s="13" t="n">
        <v>1309867</v>
      </c>
      <c r="P2" s="8" t="n">
        <f aca="false">N2+O2</f>
        <v>59885192</v>
      </c>
      <c r="Q2" s="12" t="n">
        <v>9481413</v>
      </c>
      <c r="S2" s="13" t="n">
        <v>2847481</v>
      </c>
      <c r="U2" s="13" t="n">
        <v>47636086</v>
      </c>
      <c r="V2" s="8" t="n">
        <f aca="false">$U2*$B2/$D2</f>
        <v>10743.0491243483</v>
      </c>
      <c r="W2" s="8" t="n">
        <f aca="false">$U2*750000/$D2</f>
        <v>16092.2376606495</v>
      </c>
      <c r="X2" s="8" t="n">
        <f aca="false">$U2*1000000/$D2</f>
        <v>21456.3168808661</v>
      </c>
      <c r="Y2" s="8" t="n">
        <f aca="false">$U2*1250000/$D2</f>
        <v>26820.3961010826</v>
      </c>
    </row>
    <row r="3" customFormat="false" ht="12.8" hidden="false" customHeight="false" outlineLevel="0" collapsed="false">
      <c r="A3" s="0" t="n">
        <f aca="false">A2+1</f>
        <v>2024</v>
      </c>
      <c r="C3" s="14" t="n">
        <v>0.005</v>
      </c>
      <c r="D3" s="11" t="n">
        <v>2232705190</v>
      </c>
      <c r="E3" s="15" t="n">
        <f aca="false">D3/D2-1</f>
        <v>0.00565840061238987</v>
      </c>
      <c r="F3" s="4" t="n">
        <f aca="false">(1+E3)/(1+C3)</f>
        <v>1.00065512498745</v>
      </c>
      <c r="G3" s="12" t="n">
        <v>39723435</v>
      </c>
      <c r="H3" s="15" t="n">
        <f aca="false">(G3/G2)-1</f>
        <v>0.0246032868659694</v>
      </c>
      <c r="I3" s="12" t="n">
        <v>17308666</v>
      </c>
      <c r="J3" s="15" t="n">
        <f aca="false">(I3/I2)-1</f>
        <v>0.0819629132537045</v>
      </c>
      <c r="K3" s="12" t="n">
        <v>563295</v>
      </c>
      <c r="L3" s="15" t="n">
        <f aca="false">(K3/K2)-1</f>
        <v>0.0304585242707791</v>
      </c>
      <c r="M3" s="13" t="n">
        <v>3378735</v>
      </c>
      <c r="N3" s="8" t="n">
        <f aca="false">G3+I3+K3+M3</f>
        <v>60974131</v>
      </c>
      <c r="O3" s="8" t="n">
        <f aca="false">0.021*N3</f>
        <v>1280456.751</v>
      </c>
      <c r="P3" s="8" t="n">
        <f aca="false">N3+O3</f>
        <v>62254587.751</v>
      </c>
      <c r="Q3" s="12" t="n">
        <v>9750250</v>
      </c>
      <c r="R3" s="16" t="n">
        <v>0.03</v>
      </c>
      <c r="S3" s="13" t="n">
        <v>3719729</v>
      </c>
      <c r="T3" s="14" t="n">
        <v>0.005</v>
      </c>
      <c r="U3" s="8" t="n">
        <f aca="false">P3-Q3-S3</f>
        <v>48784608.751</v>
      </c>
      <c r="V3" s="8" t="n">
        <f aca="false">($U3/$U2)*V2/$F3</f>
        <v>10994.8647982688</v>
      </c>
      <c r="W3" s="8" t="n">
        <f aca="false">($U3/$U2)*W2/$F3</f>
        <v>16469.4376179894</v>
      </c>
      <c r="X3" s="8" t="n">
        <f aca="false">($U3/$U2)*X2/$F3</f>
        <v>21959.2501573192</v>
      </c>
      <c r="Y3" s="8" t="n">
        <f aca="false">($U3/$U2)*Y2/$F3</f>
        <v>27449.0626966491</v>
      </c>
    </row>
    <row r="4" customFormat="false" ht="12.8" hidden="false" customHeight="false" outlineLevel="0" collapsed="false">
      <c r="A4" s="0" t="n">
        <f aca="false">A3+1</f>
        <v>2025</v>
      </c>
      <c r="C4" s="14" t="n">
        <v>0.04</v>
      </c>
      <c r="D4" s="0"/>
      <c r="E4" s="17" t="n">
        <v>0.05</v>
      </c>
      <c r="F4" s="4" t="n">
        <f aca="false">(1+E4)/(1+C4)</f>
        <v>1.00961538461538</v>
      </c>
      <c r="G4" s="5" t="n">
        <f aca="false">G3*(1+H4)</f>
        <v>40915138.05</v>
      </c>
      <c r="H4" s="16" t="n">
        <v>0.03</v>
      </c>
      <c r="I4" s="5" t="n">
        <f aca="false">I3*(1+J4)</f>
        <v>17827925.98</v>
      </c>
      <c r="J4" s="18" t="n">
        <v>0.03</v>
      </c>
      <c r="K4" s="5" t="n">
        <f aca="false">K3*(1+L4)</f>
        <v>563295</v>
      </c>
      <c r="L4" s="16" t="n">
        <v>0</v>
      </c>
      <c r="M4" s="13" t="n">
        <v>3592256</v>
      </c>
      <c r="N4" s="8" t="n">
        <f aca="false">G4+I4+K4+M4</f>
        <v>62898615.03</v>
      </c>
      <c r="O4" s="8" t="n">
        <f aca="false">0.021*N4</f>
        <v>1320870.91563</v>
      </c>
      <c r="P4" s="8" t="n">
        <f aca="false">N4+O4</f>
        <v>64219485.94563</v>
      </c>
      <c r="Q4" s="5" t="n">
        <f aca="false">Q3*(1+R4)</f>
        <v>10042757.5</v>
      </c>
      <c r="R4" s="16" t="n">
        <f aca="false">R$3</f>
        <v>0.03</v>
      </c>
      <c r="S4" s="8" t="n">
        <f aca="false">S3*(1+T4)</f>
        <v>3738327.645</v>
      </c>
      <c r="T4" s="14" t="n">
        <f aca="false">T$3</f>
        <v>0.005</v>
      </c>
      <c r="U4" s="8" t="n">
        <f aca="false">P4-Q4-S4</f>
        <v>50438400.80063</v>
      </c>
      <c r="V4" s="8" t="n">
        <f aca="false">($U4/$U3)*V3/$F4</f>
        <v>11259.3265650907</v>
      </c>
      <c r="W4" s="8" t="n">
        <f aca="false">($U4/$U3)*W3/$F4</f>
        <v>16865.5804220102</v>
      </c>
      <c r="X4" s="8" t="n">
        <f aca="false">($U4/$U3)*X3/$F4</f>
        <v>22487.4405626803</v>
      </c>
      <c r="Y4" s="8" t="n">
        <f aca="false">($U4/$U3)*Y3/$F4</f>
        <v>28109.3007033504</v>
      </c>
    </row>
    <row r="5" customFormat="false" ht="12.8" hidden="false" customHeight="false" outlineLevel="0" collapsed="false">
      <c r="A5" s="0" t="n">
        <f aca="false">A4+1</f>
        <v>2026</v>
      </c>
      <c r="C5" s="14" t="n">
        <v>0.005</v>
      </c>
      <c r="D5" s="0"/>
      <c r="E5" s="17" t="n">
        <v>0.01</v>
      </c>
      <c r="F5" s="4" t="n">
        <f aca="false">(1+E5)/(1+C5)</f>
        <v>1.00497512437811</v>
      </c>
      <c r="G5" s="5" t="n">
        <f aca="false">G4*(1+H5)</f>
        <v>42142592.1915</v>
      </c>
      <c r="H5" s="16" t="n">
        <f aca="false">H$4</f>
        <v>0.03</v>
      </c>
      <c r="I5" s="5" t="n">
        <f aca="false">I4*(1+J5)</f>
        <v>18362763.7594</v>
      </c>
      <c r="J5" s="18" t="n">
        <f aca="false">J$4</f>
        <v>0.03</v>
      </c>
      <c r="K5" s="5" t="n">
        <f aca="false">K4*(1+L5)</f>
        <v>563295</v>
      </c>
      <c r="L5" s="16" t="n">
        <f aca="false">L$4</f>
        <v>0</v>
      </c>
      <c r="M5" s="13" t="n">
        <v>3859373</v>
      </c>
      <c r="N5" s="8" t="n">
        <f aca="false">G5+I5+K5+M5</f>
        <v>64928023.9509</v>
      </c>
      <c r="O5" s="8" t="n">
        <f aca="false">0.021*N5</f>
        <v>1363488.5029689</v>
      </c>
      <c r="P5" s="8" t="n">
        <f aca="false">N5+O5</f>
        <v>66291512.4538689</v>
      </c>
      <c r="Q5" s="5" t="n">
        <f aca="false">Q4*(1+R5)</f>
        <v>10344040.225</v>
      </c>
      <c r="R5" s="16" t="n">
        <f aca="false">R$3</f>
        <v>0.03</v>
      </c>
      <c r="S5" s="8" t="n">
        <f aca="false">S4*(1+T5)</f>
        <v>3757019.283225</v>
      </c>
      <c r="T5" s="14" t="n">
        <f aca="false">T$3</f>
        <v>0.005</v>
      </c>
      <c r="U5" s="8" t="n">
        <f aca="false">P5-Q5-S5</f>
        <v>52190452.9456439</v>
      </c>
      <c r="V5" s="8" t="n">
        <f aca="false">($U5/$U4)*V4/$F5</f>
        <v>11592.7604327072</v>
      </c>
      <c r="W5" s="8" t="n">
        <f aca="false">($U5/$U4)*W4/$F5</f>
        <v>17365.0379763497</v>
      </c>
      <c r="X5" s="8" t="n">
        <f aca="false">($U5/$U4)*X4/$F5</f>
        <v>23153.3839684662</v>
      </c>
      <c r="Y5" s="8" t="n">
        <f aca="false">($U5/$U4)*Y4/$F5</f>
        <v>28941.7299605828</v>
      </c>
    </row>
    <row r="6" customFormat="false" ht="12.8" hidden="false" customHeight="false" outlineLevel="0" collapsed="false">
      <c r="A6" s="0" t="n">
        <f aca="false">A5+1</f>
        <v>2027</v>
      </c>
      <c r="C6" s="14" t="n">
        <v>0.005</v>
      </c>
      <c r="D6" s="0"/>
      <c r="E6" s="17" t="n">
        <v>0.01</v>
      </c>
      <c r="F6" s="4" t="n">
        <f aca="false">(1+E6)/(1+C6)</f>
        <v>1.00497512437811</v>
      </c>
      <c r="G6" s="5" t="n">
        <f aca="false">G5*(1+H6)</f>
        <v>43406869.957245</v>
      </c>
      <c r="H6" s="16" t="n">
        <f aca="false">H$4</f>
        <v>0.03</v>
      </c>
      <c r="I6" s="5" t="n">
        <f aca="false">I5*(1+J6)</f>
        <v>18913646.672182</v>
      </c>
      <c r="J6" s="18" t="n">
        <f aca="false">J$4</f>
        <v>0.03</v>
      </c>
      <c r="K6" s="5" t="n">
        <f aca="false">K5*(1+L6)</f>
        <v>563295</v>
      </c>
      <c r="L6" s="16" t="n">
        <f aca="false">L$4</f>
        <v>0</v>
      </c>
      <c r="M6" s="13" t="n">
        <v>5885711</v>
      </c>
      <c r="N6" s="8" t="n">
        <f aca="false">G6+I6+K6+M6</f>
        <v>68769522.629427</v>
      </c>
      <c r="O6" s="8" t="n">
        <f aca="false">0.021*N6</f>
        <v>1444159.97521797</v>
      </c>
      <c r="P6" s="8" t="n">
        <f aca="false">N6+O6</f>
        <v>70213682.604645</v>
      </c>
      <c r="Q6" s="5" t="n">
        <f aca="false">Q5*(1+R6)</f>
        <v>10654361.43175</v>
      </c>
      <c r="R6" s="16" t="n">
        <f aca="false">R$3</f>
        <v>0.03</v>
      </c>
      <c r="S6" s="8" t="n">
        <f aca="false">S5*(1+T6)</f>
        <v>3775804.37964112</v>
      </c>
      <c r="T6" s="14" t="n">
        <f aca="false">T$3</f>
        <v>0.005</v>
      </c>
      <c r="U6" s="8" t="n">
        <f aca="false">P6-Q6-S6</f>
        <v>55783516.7932539</v>
      </c>
      <c r="V6" s="8" t="n">
        <f aca="false">($U6/$U5)*V5/$F6</f>
        <v>12329.5257913001</v>
      </c>
      <c r="W6" s="8" t="n">
        <f aca="false">($U6/$U5)*W5/$F6</f>
        <v>18468.6541949276</v>
      </c>
      <c r="X6" s="8" t="n">
        <f aca="false">($U6/$U5)*X5/$F6</f>
        <v>24624.8722599035</v>
      </c>
      <c r="Y6" s="8" t="n">
        <f aca="false">($U6/$U5)*Y5/$F6</f>
        <v>30781.0903248794</v>
      </c>
    </row>
    <row r="7" customFormat="false" ht="12.8" hidden="false" customHeight="false" outlineLevel="0" collapsed="false">
      <c r="A7" s="0" t="n">
        <f aca="false">A6+1</f>
        <v>2028</v>
      </c>
      <c r="C7" s="14" t="n">
        <v>0.016</v>
      </c>
      <c r="D7" s="0"/>
      <c r="E7" s="17" t="n">
        <v>0.02</v>
      </c>
      <c r="F7" s="4" t="n">
        <f aca="false">(1+E7)/(1+C7)</f>
        <v>1.00393700787402</v>
      </c>
      <c r="G7" s="5" t="n">
        <f aca="false">G6*(1+H7)</f>
        <v>44709076.0559624</v>
      </c>
      <c r="H7" s="16" t="n">
        <f aca="false">H$4</f>
        <v>0.03</v>
      </c>
      <c r="I7" s="5" t="n">
        <f aca="false">I6*(1+J7)</f>
        <v>19481056.0723475</v>
      </c>
      <c r="J7" s="18" t="n">
        <f aca="false">J$4</f>
        <v>0.03</v>
      </c>
      <c r="K7" s="5" t="n">
        <f aca="false">K6*(1+L7)</f>
        <v>563295</v>
      </c>
      <c r="L7" s="16" t="n">
        <f aca="false">L$4</f>
        <v>0</v>
      </c>
      <c r="M7" s="13" t="n">
        <v>7364972</v>
      </c>
      <c r="N7" s="8" t="n">
        <f aca="false">G7+I7+K7+M7</f>
        <v>72118399.1283098</v>
      </c>
      <c r="O7" s="8" t="n">
        <f aca="false">0.021*N7</f>
        <v>1514486.38169451</v>
      </c>
      <c r="P7" s="8" t="n">
        <f aca="false">N7+O7</f>
        <v>73632885.5100043</v>
      </c>
      <c r="Q7" s="5" t="n">
        <f aca="false">Q6*(1+R7)</f>
        <v>10973992.2747025</v>
      </c>
      <c r="R7" s="16" t="n">
        <f aca="false">R$3</f>
        <v>0.03</v>
      </c>
      <c r="S7" s="8" t="n">
        <f aca="false">S6*(1+T7)</f>
        <v>3794683.40153933</v>
      </c>
      <c r="T7" s="14" t="n">
        <f aca="false">T$3</f>
        <v>0.005</v>
      </c>
      <c r="U7" s="8" t="n">
        <f aca="false">P7-Q7-S7</f>
        <v>58864209.8337625</v>
      </c>
      <c r="V7" s="8" t="n">
        <f aca="false">($U7/$U6)*V6/$F7</f>
        <v>12959.4132223691</v>
      </c>
      <c r="W7" s="8" t="n">
        <f aca="false">($U7/$U6)*W6/$F7</f>
        <v>19412.1757336353</v>
      </c>
      <c r="X7" s="8" t="n">
        <f aca="false">($U7/$U6)*X6/$F7</f>
        <v>25882.9009781804</v>
      </c>
      <c r="Y7" s="8" t="n">
        <f aca="false">($U7/$U6)*Y6/$F7</f>
        <v>32353.6262227255</v>
      </c>
    </row>
    <row r="8" customFormat="false" ht="12.8" hidden="false" customHeight="false" outlineLevel="0" collapsed="false">
      <c r="A8" s="0" t="n">
        <f aca="false">A7+1</f>
        <v>2029</v>
      </c>
      <c r="C8" s="14" t="n">
        <v>0.005</v>
      </c>
      <c r="D8" s="0"/>
      <c r="E8" s="17" t="n">
        <v>0.01</v>
      </c>
      <c r="F8" s="4" t="n">
        <f aca="false">(1+E8)/(1+C8)</f>
        <v>1.00497512437811</v>
      </c>
      <c r="G8" s="5" t="n">
        <f aca="false">G7*(1+H8)</f>
        <v>46050348.3376412</v>
      </c>
      <c r="H8" s="16" t="n">
        <f aca="false">H$4</f>
        <v>0.03</v>
      </c>
      <c r="I8" s="5" t="n">
        <f aca="false">I7*(1+J8)</f>
        <v>20065487.7545179</v>
      </c>
      <c r="J8" s="18" t="n">
        <f aca="false">J$4</f>
        <v>0.03</v>
      </c>
      <c r="K8" s="5" t="n">
        <f aca="false">K7*(1+L8)</f>
        <v>563295</v>
      </c>
      <c r="L8" s="16" t="n">
        <f aca="false">L$4</f>
        <v>0</v>
      </c>
      <c r="M8" s="13" t="n">
        <v>7659571</v>
      </c>
      <c r="N8" s="8" t="n">
        <f aca="false">G8+I8+K8+M8</f>
        <v>74338702.0921591</v>
      </c>
      <c r="O8" s="8" t="n">
        <f aca="false">0.021*N8</f>
        <v>1561112.74393534</v>
      </c>
      <c r="P8" s="8" t="n">
        <f aca="false">N8+O8</f>
        <v>75899814.8360945</v>
      </c>
      <c r="Q8" s="5" t="n">
        <f aca="false">Q7*(1+R8)</f>
        <v>11303212.0429436</v>
      </c>
      <c r="R8" s="16" t="n">
        <f aca="false">R$3</f>
        <v>0.03</v>
      </c>
      <c r="S8" s="8" t="n">
        <f aca="false">S7*(1+T8)</f>
        <v>3813656.81854703</v>
      </c>
      <c r="T8" s="14" t="n">
        <f aca="false">T$3</f>
        <v>0.005</v>
      </c>
      <c r="U8" s="8" t="n">
        <f aca="false">P8-Q8-S8</f>
        <v>60782945.9746039</v>
      </c>
      <c r="V8" s="8" t="n">
        <f aca="false">($U8/$U7)*V7/$F8</f>
        <v>13315.5911718204</v>
      </c>
      <c r="W8" s="8" t="n">
        <f aca="false">($U8/$U7)*W7/$F8</f>
        <v>19945.7021231836</v>
      </c>
      <c r="X8" s="8" t="n">
        <f aca="false">($U8/$U7)*X7/$F8</f>
        <v>26594.2694975781</v>
      </c>
      <c r="Y8" s="8" t="n">
        <f aca="false">($U8/$U7)*Y7/$F8</f>
        <v>33242.8368719726</v>
      </c>
    </row>
    <row r="9" customFormat="false" ht="12.8" hidden="false" customHeight="false" outlineLevel="0" collapsed="false">
      <c r="A9" s="0" t="n">
        <f aca="false">A8+1</f>
        <v>2030</v>
      </c>
      <c r="C9" s="14" t="n">
        <v>0.005</v>
      </c>
      <c r="D9" s="0"/>
      <c r="E9" s="17" t="n">
        <v>0.01</v>
      </c>
      <c r="F9" s="4" t="n">
        <f aca="false">(1+E9)/(1+C9)</f>
        <v>1.00497512437811</v>
      </c>
      <c r="G9" s="5" t="n">
        <f aca="false">G8*(1+H9)</f>
        <v>47431858.7877705</v>
      </c>
      <c r="H9" s="16" t="n">
        <f aca="false">H$4</f>
        <v>0.03</v>
      </c>
      <c r="I9" s="5" t="n">
        <f aca="false">I8*(1+J9)</f>
        <v>20667452.3871534</v>
      </c>
      <c r="J9" s="18" t="n">
        <f aca="false">J$4</f>
        <v>0.03</v>
      </c>
      <c r="K9" s="5" t="n">
        <f aca="false">K8*(1+L9)</f>
        <v>563295</v>
      </c>
      <c r="L9" s="16" t="n">
        <f aca="false">L$4</f>
        <v>0</v>
      </c>
      <c r="M9" s="13" t="n">
        <v>7965954</v>
      </c>
      <c r="N9" s="8" t="n">
        <f aca="false">G9+I9+K9+M9</f>
        <v>76628560.1749239</v>
      </c>
      <c r="O9" s="8" t="n">
        <f aca="false">0.021*N9</f>
        <v>1609199.7636734</v>
      </c>
      <c r="P9" s="8" t="n">
        <f aca="false">N9+O9</f>
        <v>78237759.9385973</v>
      </c>
      <c r="Q9" s="5" t="n">
        <f aca="false">Q8*(1+R9)</f>
        <v>11642308.4042319</v>
      </c>
      <c r="R9" s="16" t="n">
        <f aca="false">R$3</f>
        <v>0.03</v>
      </c>
      <c r="S9" s="8" t="n">
        <f aca="false">S8*(1+T9)</f>
        <v>3832725.10263976</v>
      </c>
      <c r="T9" s="14" t="n">
        <f aca="false">T$3</f>
        <v>0.005</v>
      </c>
      <c r="U9" s="8" t="n">
        <f aca="false">P9-Q9-S9</f>
        <v>62762726.4317257</v>
      </c>
      <c r="V9" s="8" t="n">
        <f aca="false">($U9/$U8)*V8/$F9</f>
        <v>13681.231652169</v>
      </c>
      <c r="W9" s="8" t="n">
        <f aca="false">($U9/$U8)*W8/$F9</f>
        <v>20493.4026353957</v>
      </c>
      <c r="X9" s="8" t="n">
        <f aca="false">($U9/$U8)*X8/$F9</f>
        <v>27324.5368471942</v>
      </c>
      <c r="Y9" s="8" t="n">
        <f aca="false">($U9/$U8)*Y8/$F9</f>
        <v>34155.6710589927</v>
      </c>
    </row>
    <row r="10" customFormat="false" ht="12.8" hidden="false" customHeight="false" outlineLevel="0" collapsed="false">
      <c r="A10" s="0" t="n">
        <f aca="false">A9+1</f>
        <v>2031</v>
      </c>
      <c r="C10" s="14" t="n">
        <v>0.016</v>
      </c>
      <c r="D10" s="0"/>
      <c r="E10" s="17" t="n">
        <v>0.02</v>
      </c>
      <c r="F10" s="4" t="n">
        <f aca="false">(1+E10)/(1+C10)</f>
        <v>1.00393700787402</v>
      </c>
      <c r="G10" s="5" t="n">
        <f aca="false">G9*(1+H10)</f>
        <v>48854814.5514036</v>
      </c>
      <c r="H10" s="16" t="n">
        <f aca="false">H$4</f>
        <v>0.03</v>
      </c>
      <c r="I10" s="5" t="n">
        <f aca="false">I9*(1+J10)</f>
        <v>21287475.958768</v>
      </c>
      <c r="J10" s="18" t="n">
        <f aca="false">J$4</f>
        <v>0.03</v>
      </c>
      <c r="K10" s="5" t="n">
        <f aca="false">K9*(1+L10)</f>
        <v>563295</v>
      </c>
      <c r="L10" s="16" t="n">
        <f aca="false">L$4</f>
        <v>0</v>
      </c>
      <c r="M10" s="13" t="n">
        <v>8244762</v>
      </c>
      <c r="N10" s="8" t="n">
        <f aca="false">G10+I10+K10+M10</f>
        <v>78950347.5101716</v>
      </c>
      <c r="O10" s="8" t="n">
        <f aca="false">0.021*N10</f>
        <v>1657957.2977136</v>
      </c>
      <c r="P10" s="8" t="n">
        <f aca="false">N10+O10</f>
        <v>80608304.8078852</v>
      </c>
      <c r="Q10" s="5" t="n">
        <f aca="false">Q9*(1+R10)</f>
        <v>11991577.6563588</v>
      </c>
      <c r="R10" s="16" t="n">
        <f aca="false">R$3</f>
        <v>0.03</v>
      </c>
      <c r="S10" s="8" t="n">
        <f aca="false">S9*(1+T10)</f>
        <v>3851888.72815296</v>
      </c>
      <c r="T10" s="14" t="n">
        <f aca="false">T$3</f>
        <v>0.005</v>
      </c>
      <c r="U10" s="8" t="n">
        <f aca="false">P10-Q10-S10</f>
        <v>64764838.4233734</v>
      </c>
      <c r="V10" s="8" t="n">
        <f aca="false">($U10/$U9)*V9/$F10</f>
        <v>14062.2954363566</v>
      </c>
      <c r="W10" s="8" t="n">
        <f aca="false">($U10/$U9)*W9/$F10</f>
        <v>21064.2060365562</v>
      </c>
      <c r="X10" s="8" t="n">
        <f aca="false">($U10/$U9)*X9/$F10</f>
        <v>28085.6080487416</v>
      </c>
      <c r="Y10" s="8" t="n">
        <f aca="false">($U10/$U9)*Y9/$F10</f>
        <v>35107.010060927</v>
      </c>
    </row>
    <row r="11" customFormat="false" ht="12.8" hidden="false" customHeight="false" outlineLevel="0" collapsed="false">
      <c r="A11" s="0" t="n">
        <f aca="false">A10+1</f>
        <v>2032</v>
      </c>
      <c r="C11" s="14" t="n">
        <v>0.005</v>
      </c>
      <c r="D11" s="0"/>
      <c r="E11" s="17" t="n">
        <v>0.01</v>
      </c>
      <c r="F11" s="4" t="n">
        <f aca="false">(1+E11)/(1+C11)</f>
        <v>1.00497512437811</v>
      </c>
      <c r="G11" s="5" t="n">
        <f aca="false">G10*(1+H11)</f>
        <v>50320458.9879457</v>
      </c>
      <c r="H11" s="16" t="n">
        <f aca="false">H$4</f>
        <v>0.03</v>
      </c>
      <c r="I11" s="5" t="n">
        <f aca="false">I10*(1+J11)</f>
        <v>21926100.2375311</v>
      </c>
      <c r="J11" s="18" t="n">
        <f aca="false">J$4</f>
        <v>0.03</v>
      </c>
      <c r="K11" s="5" t="n">
        <f aca="false">K10*(1+L11)</f>
        <v>563295</v>
      </c>
      <c r="L11" s="16" t="n">
        <f aca="false">L$4</f>
        <v>0</v>
      </c>
      <c r="M11" s="13" t="n">
        <v>9124930</v>
      </c>
      <c r="N11" s="8" t="n">
        <f aca="false">G11+I11+K11+M11</f>
        <v>81934784.2254768</v>
      </c>
      <c r="O11" s="8" t="n">
        <f aca="false">0.021*N11</f>
        <v>1720630.46873501</v>
      </c>
      <c r="P11" s="8" t="n">
        <f aca="false">N11+O11</f>
        <v>83655414.6942118</v>
      </c>
      <c r="Q11" s="5" t="n">
        <f aca="false">Q10*(1+R11)</f>
        <v>12351324.9860496</v>
      </c>
      <c r="R11" s="16" t="n">
        <f aca="false">R$3</f>
        <v>0.03</v>
      </c>
      <c r="S11" s="8" t="n">
        <f aca="false">S10*(1+T11)</f>
        <v>3871148.17179372</v>
      </c>
      <c r="T11" s="14" t="n">
        <f aca="false">T$3</f>
        <v>0.005</v>
      </c>
      <c r="U11" s="8" t="n">
        <f aca="false">P11-Q11-S11</f>
        <v>67432941.5363684</v>
      </c>
      <c r="V11" s="8" t="n">
        <f aca="false">($U11/$U10)*V10/$F11</f>
        <v>14569.1335441826</v>
      </c>
      <c r="W11" s="8" t="n">
        <f aca="false">($U11/$U10)*W10/$F11</f>
        <v>21823.4094239934</v>
      </c>
      <c r="X11" s="8" t="n">
        <f aca="false">($U11/$U10)*X10/$F11</f>
        <v>29097.8792319912</v>
      </c>
      <c r="Y11" s="8" t="n">
        <f aca="false">($U11/$U10)*Y10/$F11</f>
        <v>36372.349039989</v>
      </c>
    </row>
    <row r="12" customFormat="false" ht="12.8" hidden="false" customHeight="false" outlineLevel="0" collapsed="false">
      <c r="A12" s="0" t="n">
        <f aca="false">A11+1</f>
        <v>2033</v>
      </c>
      <c r="C12" s="14" t="n">
        <v>0.005</v>
      </c>
      <c r="D12" s="0"/>
      <c r="E12" s="17" t="n">
        <v>0.01</v>
      </c>
      <c r="F12" s="4" t="n">
        <f aca="false">(1+E12)/(1+C12)</f>
        <v>1.00497512437811</v>
      </c>
      <c r="G12" s="5" t="n">
        <f aca="false">G11*(1+H12)</f>
        <v>51830072.7575841</v>
      </c>
      <c r="H12" s="16" t="n">
        <f aca="false">H$4</f>
        <v>0.03</v>
      </c>
      <c r="I12" s="5" t="n">
        <f aca="false">I11*(1+J12)</f>
        <v>22583883.244657</v>
      </c>
      <c r="J12" s="18" t="n">
        <f aca="false">J$4</f>
        <v>0.03</v>
      </c>
      <c r="K12" s="5" t="n">
        <f aca="false">K11*(1+L12)</f>
        <v>563295</v>
      </c>
      <c r="L12" s="16" t="n">
        <f aca="false">L$4</f>
        <v>0</v>
      </c>
      <c r="M12" s="13" t="n">
        <v>8961075</v>
      </c>
      <c r="N12" s="8" t="n">
        <f aca="false">G12+I12+K12+M12</f>
        <v>83938326.0022411</v>
      </c>
      <c r="O12" s="8" t="n">
        <f aca="false">0.021*N12</f>
        <v>1762704.84604706</v>
      </c>
      <c r="P12" s="8" t="n">
        <f aca="false">N12+O12</f>
        <v>85701030.8482881</v>
      </c>
      <c r="Q12" s="5" t="n">
        <f aca="false">Q11*(1+R12)</f>
        <v>12721864.7356311</v>
      </c>
      <c r="R12" s="16" t="n">
        <f aca="false">R$3</f>
        <v>0.03</v>
      </c>
      <c r="S12" s="8" t="n">
        <f aca="false">S11*(1+T12)</f>
        <v>3890503.91265269</v>
      </c>
      <c r="T12" s="14" t="n">
        <f aca="false">T$3</f>
        <v>0.005</v>
      </c>
      <c r="U12" s="8" t="n">
        <f aca="false">P12-Q12-S12</f>
        <v>69088662.2000044</v>
      </c>
      <c r="V12" s="8" t="n">
        <f aca="false">($U12/$U11)*V11/$F12</f>
        <v>14852.962709776</v>
      </c>
      <c r="W12" s="8" t="n">
        <f aca="false">($U12/$U11)*W11/$F12</f>
        <v>22248.5630591379</v>
      </c>
      <c r="X12" s="8" t="n">
        <f aca="false">($U12/$U11)*X11/$F12</f>
        <v>29664.7507455173</v>
      </c>
      <c r="Y12" s="8" t="n">
        <f aca="false">($U12/$U11)*Y11/$F12</f>
        <v>37080.9384318966</v>
      </c>
    </row>
    <row r="13" customFormat="false" ht="12.8" hidden="false" customHeight="false" outlineLevel="0" collapsed="false">
      <c r="A13" s="0" t="n">
        <f aca="false">A12+1</f>
        <v>2034</v>
      </c>
      <c r="C13" s="14" t="n">
        <v>0.04</v>
      </c>
      <c r="D13" s="0"/>
      <c r="E13" s="17" t="n">
        <v>0.05</v>
      </c>
      <c r="F13" s="4" t="n">
        <f aca="false">(1+E13)/(1+C13)</f>
        <v>1.00961538461538</v>
      </c>
      <c r="G13" s="5" t="n">
        <f aca="false">G12*(1+H13)</f>
        <v>53384974.9403116</v>
      </c>
      <c r="H13" s="16" t="n">
        <f aca="false">H$4</f>
        <v>0.03</v>
      </c>
      <c r="I13" s="5" t="n">
        <f aca="false">I12*(1+J13)</f>
        <v>23261399.7419967</v>
      </c>
      <c r="J13" s="18" t="n">
        <f aca="false">J$4</f>
        <v>0.03</v>
      </c>
      <c r="K13" s="5" t="n">
        <f aca="false">K12*(1+L13)</f>
        <v>563295</v>
      </c>
      <c r="L13" s="16" t="n">
        <f aca="false">L$4</f>
        <v>0</v>
      </c>
      <c r="M13" s="13" t="n">
        <v>8602460</v>
      </c>
      <c r="N13" s="8" t="n">
        <f aca="false">G13+I13+K13+M13</f>
        <v>85812129.6823083</v>
      </c>
      <c r="O13" s="8" t="n">
        <f aca="false">0.021*N13</f>
        <v>1802054.72332847</v>
      </c>
      <c r="P13" s="8" t="n">
        <f aca="false">N13+O13</f>
        <v>87614184.4056368</v>
      </c>
      <c r="Q13" s="5" t="n">
        <f aca="false">Q12*(1+R13)</f>
        <v>13103520.6777</v>
      </c>
      <c r="R13" s="16" t="n">
        <f aca="false">R$3</f>
        <v>0.03</v>
      </c>
      <c r="S13" s="8" t="n">
        <f aca="false">S12*(1+T13)</f>
        <v>3909956.43221595</v>
      </c>
      <c r="T13" s="14" t="n">
        <f aca="false">T$3</f>
        <v>0.005</v>
      </c>
      <c r="U13" s="8" t="n">
        <f aca="false">P13-Q13-S13</f>
        <v>70600707.2957208</v>
      </c>
      <c r="V13" s="8" t="n">
        <f aca="false">($U13/$U12)*V12/$F13</f>
        <v>15033.4756877494</v>
      </c>
      <c r="W13" s="8" t="n">
        <f aca="false">($U13/$U12)*W12/$F13</f>
        <v>22518.9572190041</v>
      </c>
      <c r="X13" s="8" t="n">
        <f aca="false">($U13/$U12)*X12/$F13</f>
        <v>30025.2762920054</v>
      </c>
      <c r="Y13" s="8" t="n">
        <f aca="false">($U13/$U12)*Y12/$F13</f>
        <v>37531.5953650068</v>
      </c>
    </row>
    <row r="14" customFormat="false" ht="12.8" hidden="false" customHeight="false" outlineLevel="0" collapsed="false">
      <c r="A14" s="0" t="n">
        <f aca="false">A13+1</f>
        <v>2035</v>
      </c>
      <c r="C14" s="14" t="n">
        <v>0.005</v>
      </c>
      <c r="D14" s="0"/>
      <c r="E14" s="17" t="n">
        <v>0.01</v>
      </c>
      <c r="F14" s="4" t="n">
        <f aca="false">(1+E14)/(1+C14)</f>
        <v>1.00497512437811</v>
      </c>
      <c r="G14" s="5" t="n">
        <f aca="false">G13*(1+H14)</f>
        <v>54986524.1885209</v>
      </c>
      <c r="H14" s="16" t="n">
        <f aca="false">H$4</f>
        <v>0.03</v>
      </c>
      <c r="I14" s="5" t="n">
        <f aca="false">I13*(1+J14)</f>
        <v>23959241.7342566</v>
      </c>
      <c r="J14" s="18" t="n">
        <f aca="false">J$4</f>
        <v>0.03</v>
      </c>
      <c r="K14" s="5" t="n">
        <f aca="false">K13*(1+L14)</f>
        <v>563295</v>
      </c>
      <c r="L14" s="16" t="n">
        <f aca="false">L$4</f>
        <v>0</v>
      </c>
      <c r="M14" s="13" t="n">
        <v>8448372</v>
      </c>
      <c r="N14" s="8" t="n">
        <f aca="false">G14+I14+K14+M14</f>
        <v>87957432.9227776</v>
      </c>
      <c r="O14" s="8" t="n">
        <f aca="false">0.021*N14</f>
        <v>1847106.09137833</v>
      </c>
      <c r="P14" s="8" t="n">
        <f aca="false">N14+O14</f>
        <v>89804539.0141559</v>
      </c>
      <c r="Q14" s="5" t="n">
        <f aca="false">Q13*(1+R14)</f>
        <v>13496626.298031</v>
      </c>
      <c r="R14" s="16" t="n">
        <f aca="false">R$3</f>
        <v>0.03</v>
      </c>
      <c r="S14" s="8" t="n">
        <f aca="false">S13*(1+T14)</f>
        <v>3929506.21437703</v>
      </c>
      <c r="T14" s="14" t="n">
        <f aca="false">T$3</f>
        <v>0.005</v>
      </c>
      <c r="U14" s="8" t="n">
        <f aca="false">P14-Q14-S14</f>
        <v>72378406.5017478</v>
      </c>
      <c r="V14" s="8" t="n">
        <f aca="false">($U14/$U13)*V13/$F14</f>
        <v>15335.7158469038</v>
      </c>
      <c r="W14" s="8" t="n">
        <f aca="false">($U14/$U13)*W13/$F14</f>
        <v>22971.6890659322</v>
      </c>
      <c r="X14" s="8" t="n">
        <f aca="false">($U14/$U13)*X13/$F14</f>
        <v>30628.9187545762</v>
      </c>
      <c r="Y14" s="8" t="n">
        <f aca="false">($U14/$U13)*Y13/$F14</f>
        <v>38286.1484432203</v>
      </c>
    </row>
    <row r="15" customFormat="false" ht="12.8" hidden="false" customHeight="false" outlineLevel="0" collapsed="false">
      <c r="A15" s="0" t="n">
        <f aca="false">A14+1</f>
        <v>2036</v>
      </c>
      <c r="C15" s="14" t="n">
        <v>0.005</v>
      </c>
      <c r="D15" s="0"/>
      <c r="E15" s="17" t="n">
        <v>0.01</v>
      </c>
      <c r="F15" s="4" t="n">
        <f aca="false">(1+E15)/(1+C15)</f>
        <v>1.00497512437811</v>
      </c>
      <c r="G15" s="5" t="n">
        <f aca="false">G14*(1+H15)</f>
        <v>56636119.9141766</v>
      </c>
      <c r="H15" s="16" t="n">
        <f aca="false">H$4</f>
        <v>0.03</v>
      </c>
      <c r="I15" s="5" t="n">
        <f aca="false">I14*(1+J15)</f>
        <v>24678018.9862843</v>
      </c>
      <c r="J15" s="18" t="n">
        <f aca="false">J$4</f>
        <v>0.03</v>
      </c>
      <c r="K15" s="5" t="n">
        <f aca="false">K14*(1+L15)</f>
        <v>563295</v>
      </c>
      <c r="L15" s="16" t="n">
        <f aca="false">L$4</f>
        <v>0</v>
      </c>
      <c r="M15" s="13" t="n">
        <v>8289752</v>
      </c>
      <c r="N15" s="8" t="n">
        <f aca="false">G15+I15+K15+M15</f>
        <v>90167185.9004609</v>
      </c>
      <c r="O15" s="8" t="n">
        <f aca="false">0.021*N15</f>
        <v>1893510.90390968</v>
      </c>
      <c r="P15" s="8" t="n">
        <f aca="false">N15+O15</f>
        <v>92060696.8043706</v>
      </c>
      <c r="Q15" s="5" t="n">
        <f aca="false">Q14*(1+R15)</f>
        <v>13901525.086972</v>
      </c>
      <c r="R15" s="16" t="n">
        <f aca="false">R$3</f>
        <v>0.03</v>
      </c>
      <c r="S15" s="8" t="n">
        <f aca="false">S14*(1+T15)</f>
        <v>3949153.74544892</v>
      </c>
      <c r="T15" s="14" t="n">
        <f aca="false">T$3</f>
        <v>0.005</v>
      </c>
      <c r="U15" s="8" t="n">
        <f aca="false">P15-Q15-S15</f>
        <v>74210017.9719497</v>
      </c>
      <c r="V15" s="8" t="n">
        <f aca="false">($U15/$U14)*V14/$F15</f>
        <v>15645.9616119149</v>
      </c>
      <c r="W15" s="8" t="n">
        <f aca="false">($U15/$U14)*W14/$F15</f>
        <v>23436.4126770766</v>
      </c>
      <c r="X15" s="8" t="n">
        <f aca="false">($U15/$U14)*X14/$F15</f>
        <v>31248.5502361022</v>
      </c>
      <c r="Y15" s="8" t="n">
        <f aca="false">($U15/$U14)*Y14/$F15</f>
        <v>39060.6877951277</v>
      </c>
    </row>
    <row r="16" customFormat="false" ht="12.8" hidden="false" customHeight="false" outlineLevel="0" collapsed="false">
      <c r="A16" s="0" t="n">
        <f aca="false">A15+1</f>
        <v>2037</v>
      </c>
      <c r="C16" s="14" t="n">
        <v>0.016</v>
      </c>
      <c r="D16" s="0"/>
      <c r="E16" s="17" t="n">
        <v>0.02</v>
      </c>
      <c r="F16" s="4" t="n">
        <f aca="false">(1+E16)/(1+C16)</f>
        <v>1.00393700787402</v>
      </c>
      <c r="G16" s="5" t="n">
        <f aca="false">G15*(1+H16)</f>
        <v>58335203.5116019</v>
      </c>
      <c r="H16" s="16" t="n">
        <f aca="false">H$4</f>
        <v>0.03</v>
      </c>
      <c r="I16" s="5" t="n">
        <f aca="false">I15*(1+J16)</f>
        <v>25418359.5558728</v>
      </c>
      <c r="J16" s="18" t="n">
        <f aca="false">J$4</f>
        <v>0.03</v>
      </c>
      <c r="K16" s="5" t="n">
        <f aca="false">K15*(1+L16)</f>
        <v>563295</v>
      </c>
      <c r="L16" s="16" t="n">
        <f aca="false">L$4</f>
        <v>0</v>
      </c>
      <c r="M16" s="13" t="n">
        <v>8138373</v>
      </c>
      <c r="N16" s="8" t="n">
        <f aca="false">G16+I16+K16+M16</f>
        <v>92455231.0674747</v>
      </c>
      <c r="O16" s="8" t="n">
        <f aca="false">0.021*N16</f>
        <v>1941559.85241697</v>
      </c>
      <c r="P16" s="8" t="n">
        <f aca="false">N16+O16</f>
        <v>94396790.9198917</v>
      </c>
      <c r="Q16" s="5" t="n">
        <f aca="false">Q15*(1+R16)</f>
        <v>14318570.8395811</v>
      </c>
      <c r="R16" s="16" t="n">
        <f aca="false">R$3</f>
        <v>0.03</v>
      </c>
      <c r="S16" s="8" t="n">
        <f aca="false">S15*(1+T16)</f>
        <v>3968899.51417616</v>
      </c>
      <c r="T16" s="14" t="n">
        <f aca="false">T$3</f>
        <v>0.005</v>
      </c>
      <c r="U16" s="8" t="n">
        <f aca="false">P16-Q16-S16</f>
        <v>76109320.5661344</v>
      </c>
      <c r="V16" s="8" t="n">
        <f aca="false">($U16/$U15)*V15/$F16</f>
        <v>15983.4712701056</v>
      </c>
      <c r="W16" s="8" t="n">
        <f aca="false">($U16/$U15)*W15/$F16</f>
        <v>23941.9754432432</v>
      </c>
      <c r="X16" s="8" t="n">
        <f aca="false">($U16/$U15)*X15/$F16</f>
        <v>31922.6339243243</v>
      </c>
      <c r="Y16" s="8" t="n">
        <f aca="false">($U16/$U15)*Y15/$F16</f>
        <v>39903.2924054054</v>
      </c>
    </row>
    <row r="17" customFormat="false" ht="12.8" hidden="false" customHeight="false" outlineLevel="0" collapsed="false">
      <c r="A17" s="0" t="n">
        <f aca="false">A16+1</f>
        <v>2038</v>
      </c>
      <c r="C17" s="14" t="n">
        <v>0.005</v>
      </c>
      <c r="D17" s="0"/>
      <c r="E17" s="17" t="n">
        <v>0.01</v>
      </c>
      <c r="F17" s="4" t="n">
        <f aca="false">(1+E17)/(1+C17)</f>
        <v>1.00497512437811</v>
      </c>
      <c r="G17" s="5" t="n">
        <f aca="false">G16*(1+H17)</f>
        <v>60085259.6169499</v>
      </c>
      <c r="H17" s="16" t="n">
        <f aca="false">H$4</f>
        <v>0.03</v>
      </c>
      <c r="I17" s="5" t="n">
        <f aca="false">I16*(1+J17)</f>
        <v>26180910.342549</v>
      </c>
      <c r="J17" s="18" t="n">
        <f aca="false">J$4</f>
        <v>0.03</v>
      </c>
      <c r="K17" s="5" t="n">
        <f aca="false">K16*(1+L17)</f>
        <v>563295</v>
      </c>
      <c r="L17" s="16" t="n">
        <f aca="false">L$4</f>
        <v>0</v>
      </c>
      <c r="M17" s="13" t="n">
        <v>6290990</v>
      </c>
      <c r="N17" s="8" t="n">
        <f aca="false">G17+I17+K17+M17</f>
        <v>93120454.959499</v>
      </c>
      <c r="O17" s="8" t="n">
        <f aca="false">0.021*N17</f>
        <v>1955529.55414948</v>
      </c>
      <c r="P17" s="8" t="n">
        <f aca="false">N17+O17</f>
        <v>95075984.5136485</v>
      </c>
      <c r="Q17" s="5" t="n">
        <f aca="false">Q16*(1+R17)</f>
        <v>14748127.9647686</v>
      </c>
      <c r="R17" s="16" t="n">
        <f aca="false">R$3</f>
        <v>0.03</v>
      </c>
      <c r="S17" s="8" t="n">
        <f aca="false">S16*(1+T17)</f>
        <v>3988744.01174704</v>
      </c>
      <c r="T17" s="14" t="n">
        <f aca="false">T$3</f>
        <v>0.005</v>
      </c>
      <c r="U17" s="8" t="n">
        <f aca="false">P17-Q17-S17</f>
        <v>76339112.5371328</v>
      </c>
      <c r="V17" s="8" t="n">
        <f aca="false">($U17/$U16)*V16/$F17</f>
        <v>15952.3641400336</v>
      </c>
      <c r="W17" s="8" t="n">
        <f aca="false">($U17/$U16)*W16/$F17</f>
        <v>23895.3794234107</v>
      </c>
      <c r="X17" s="8" t="n">
        <f aca="false">($U17/$U16)*X16/$F17</f>
        <v>31860.5058978809</v>
      </c>
      <c r="Y17" s="8" t="n">
        <f aca="false">($U17/$U16)*Y16/$F17</f>
        <v>39825.6323723511</v>
      </c>
    </row>
    <row r="18" customFormat="false" ht="12.8" hidden="false" customHeight="false" outlineLevel="0" collapsed="false">
      <c r="A18" s="0" t="n">
        <f aca="false">A17+1</f>
        <v>2039</v>
      </c>
      <c r="C18" s="14" t="n">
        <v>0.005</v>
      </c>
      <c r="D18" s="0"/>
      <c r="E18" s="17" t="n">
        <v>0.01</v>
      </c>
      <c r="F18" s="4" t="n">
        <f aca="false">(1+E18)/(1+C18)</f>
        <v>1.00497512437811</v>
      </c>
      <c r="G18" s="5" t="n">
        <f aca="false">G17*(1+H18)</f>
        <v>61887817.4054584</v>
      </c>
      <c r="H18" s="16" t="n">
        <f aca="false">H$4</f>
        <v>0.03</v>
      </c>
      <c r="I18" s="5" t="n">
        <f aca="false">I17*(1+J18)</f>
        <v>26966337.6528255</v>
      </c>
      <c r="J18" s="18" t="n">
        <f aca="false">J$4</f>
        <v>0.03</v>
      </c>
      <c r="K18" s="5" t="n">
        <f aca="false">K17*(1+L18)</f>
        <v>563295</v>
      </c>
      <c r="L18" s="16" t="n">
        <f aca="false">L$4</f>
        <v>0</v>
      </c>
      <c r="M18" s="13" t="n">
        <v>6135718</v>
      </c>
      <c r="N18" s="8" t="n">
        <f aca="false">G18+I18+K18+M18</f>
        <v>95553168.0582839</v>
      </c>
      <c r="O18" s="8" t="n">
        <f aca="false">0.021*N18</f>
        <v>2006616.52922396</v>
      </c>
      <c r="P18" s="8" t="n">
        <f aca="false">N18+O18</f>
        <v>97559784.5875079</v>
      </c>
      <c r="Q18" s="5" t="n">
        <f aca="false">Q17*(1+R18)</f>
        <v>15190571.8037116</v>
      </c>
      <c r="R18" s="16" t="n">
        <f aca="false">R$3</f>
        <v>0.03</v>
      </c>
      <c r="S18" s="8" t="n">
        <f aca="false">S17*(1+T18)</f>
        <v>4008687.73180578</v>
      </c>
      <c r="T18" s="14" t="n">
        <f aca="false">T$3</f>
        <v>0.005</v>
      </c>
      <c r="U18" s="8" t="n">
        <f aca="false">P18-Q18-S18</f>
        <v>78360525.0519905</v>
      </c>
      <c r="V18" s="8" t="n">
        <f aca="false">($U18/$U17)*V17/$F18</f>
        <v>16293.7096502314</v>
      </c>
      <c r="W18" s="8" t="n">
        <f aca="false">($U18/$U17)*W17/$F18</f>
        <v>24406.6879924136</v>
      </c>
      <c r="X18" s="8" t="n">
        <f aca="false">($U18/$U17)*X17/$F18</f>
        <v>32542.2506565514</v>
      </c>
      <c r="Y18" s="8" t="n">
        <f aca="false">($U18/$U17)*Y17/$F18</f>
        <v>40677.8133206893</v>
      </c>
    </row>
    <row r="19" customFormat="false" ht="12.8" hidden="false" customHeight="false" outlineLevel="0" collapsed="false">
      <c r="A19" s="0" t="n">
        <f aca="false">A18+1</f>
        <v>2040</v>
      </c>
      <c r="C19" s="14" t="n">
        <v>0.016</v>
      </c>
      <c r="D19" s="0"/>
      <c r="E19" s="17" t="n">
        <v>0.02</v>
      </c>
      <c r="F19" s="4" t="n">
        <f aca="false">(1+E19)/(1+C19)</f>
        <v>1.00393700787402</v>
      </c>
      <c r="G19" s="5" t="n">
        <f aca="false">G18*(1+H19)</f>
        <v>63744451.9276222</v>
      </c>
      <c r="H19" s="16" t="n">
        <f aca="false">H$4</f>
        <v>0.03</v>
      </c>
      <c r="I19" s="5" t="n">
        <f aca="false">I18*(1+J19)</f>
        <v>27775327.7824103</v>
      </c>
      <c r="J19" s="18" t="n">
        <f aca="false">J$4</f>
        <v>0.03</v>
      </c>
      <c r="K19" s="5" t="n">
        <f aca="false">K18*(1+L19)</f>
        <v>563295</v>
      </c>
      <c r="L19" s="16" t="n">
        <f aca="false">L$4</f>
        <v>0</v>
      </c>
      <c r="M19" s="13" t="n">
        <v>5715122</v>
      </c>
      <c r="N19" s="8" t="n">
        <f aca="false">G19+I19+K19+M19</f>
        <v>97798196.7100325</v>
      </c>
      <c r="O19" s="8" t="n">
        <f aca="false">0.021*N19</f>
        <v>2053762.13091068</v>
      </c>
      <c r="P19" s="8" t="n">
        <f aca="false">N19+O19</f>
        <v>99851958.8409431</v>
      </c>
      <c r="Q19" s="5" t="n">
        <f aca="false">Q18*(1+R19)</f>
        <v>15646288.957823</v>
      </c>
      <c r="R19" s="16" t="n">
        <f aca="false">R$3</f>
        <v>0.03</v>
      </c>
      <c r="S19" s="8" t="n">
        <f aca="false">S18*(1+T19)</f>
        <v>4028731.17046481</v>
      </c>
      <c r="T19" s="14" t="n">
        <f aca="false">T$3</f>
        <v>0.005</v>
      </c>
      <c r="U19" s="8" t="n">
        <f aca="false">P19-Q19-S19</f>
        <v>80176938.7126554</v>
      </c>
      <c r="V19" s="8" t="n">
        <f aca="false">($U19/$U18)*V18/$F19</f>
        <v>16606.0232659567</v>
      </c>
      <c r="W19" s="8" t="n">
        <f aca="false">($U19/$U18)*W18/$F19</f>
        <v>24874.5090803315</v>
      </c>
      <c r="X19" s="8" t="n">
        <f aca="false">($U19/$U18)*X18/$F19</f>
        <v>33166.0121071087</v>
      </c>
      <c r="Y19" s="8" t="n">
        <f aca="false">($U19/$U18)*Y18/$F19</f>
        <v>41457.5151338859</v>
      </c>
    </row>
    <row r="22" customFormat="false" ht="12.8" hidden="false" customHeight="false" outlineLevel="0" collapsed="false">
      <c r="C22" s="0"/>
      <c r="D22" s="0"/>
    </row>
    <row r="23" customFormat="false" ht="12.8" hidden="false" customHeight="false" outlineLevel="0" collapsed="false">
      <c r="C23" s="0"/>
      <c r="D23" s="0"/>
    </row>
    <row r="24" customFormat="false" ht="12.8" hidden="false" customHeight="false" outlineLevel="0" collapsed="false">
      <c r="C24" s="0"/>
      <c r="D24" s="0"/>
    </row>
    <row r="25" customFormat="false" ht="12.8" hidden="false" customHeight="false" outlineLevel="0" collapsed="false">
      <c r="C25" s="0"/>
      <c r="D25" s="0"/>
    </row>
    <row r="26" customFormat="false" ht="12.8" hidden="false" customHeight="false" outlineLevel="0" collapsed="false">
      <c r="C26" s="0"/>
      <c r="D26" s="0"/>
    </row>
    <row r="27" customFormat="false" ht="12.8" hidden="false" customHeight="false" outlineLevel="0" collapsed="false">
      <c r="C27" s="0"/>
      <c r="D27" s="0"/>
    </row>
    <row r="28" customFormat="false" ht="12.8" hidden="false" customHeight="false" outlineLevel="0" collapsed="false">
      <c r="C28" s="0"/>
      <c r="D28" s="0"/>
    </row>
    <row r="29" customFormat="false" ht="12.8" hidden="false" customHeight="false" outlineLevel="0" collapsed="false">
      <c r="C29" s="0"/>
      <c r="D29" s="0"/>
    </row>
    <row r="30" customFormat="false" ht="12.8" hidden="false" customHeight="false" outlineLevel="0" collapsed="false">
      <c r="C30" s="0"/>
      <c r="D30" s="0"/>
    </row>
    <row r="31" customFormat="false" ht="12.8" hidden="false" customHeight="false" outlineLevel="0" collapsed="false">
      <c r="C31" s="0"/>
      <c r="D31" s="0"/>
    </row>
    <row r="32" customFormat="false" ht="12.8" hidden="false" customHeight="false" outlineLevel="0" collapsed="false">
      <c r="C32" s="0"/>
      <c r="D32" s="0"/>
    </row>
    <row r="33" customFormat="false" ht="12.8" hidden="false" customHeight="false" outlineLevel="0" collapsed="false">
      <c r="C33" s="0"/>
      <c r="D33" s="0"/>
    </row>
    <row r="34" customFormat="false" ht="12.8" hidden="false" customHeight="false" outlineLevel="0" collapsed="false">
      <c r="C34" s="0"/>
      <c r="D34" s="0"/>
    </row>
    <row r="35" customFormat="false" ht="12.8" hidden="false" customHeight="false" outlineLevel="0" collapsed="false">
      <c r="C35" s="0"/>
      <c r="D35" s="0"/>
    </row>
    <row r="36" customFormat="false" ht="12.8" hidden="false" customHeight="false" outlineLevel="0" collapsed="false">
      <c r="C36" s="0"/>
      <c r="D36" s="0"/>
    </row>
    <row r="37" customFormat="false" ht="12.8" hidden="false" customHeight="false" outlineLevel="0" collapsed="false">
      <c r="C37" s="0"/>
      <c r="D37" s="0"/>
    </row>
    <row r="38" customFormat="false" ht="12.8" hidden="false" customHeight="false" outlineLevel="0" collapsed="false">
      <c r="C38" s="0"/>
      <c r="D38" s="0"/>
    </row>
    <row r="39" customFormat="false" ht="12.8" hidden="false" customHeight="false" outlineLevel="0" collapsed="false">
      <c r="C39" s="0"/>
      <c r="D39" s="0"/>
    </row>
    <row r="40" customFormat="false" ht="12.8" hidden="false" customHeight="false" outlineLevel="0" collapsed="false">
      <c r="C40" s="0"/>
      <c r="D40" s="0"/>
    </row>
    <row r="41" customFormat="false" ht="12.8" hidden="false" customHeight="false" outlineLevel="0" collapsed="false">
      <c r="C41" s="0"/>
      <c r="D41" s="0"/>
    </row>
    <row r="42" customFormat="false" ht="12.8" hidden="false" customHeight="false" outlineLevel="0" collapsed="false">
      <c r="C42" s="0"/>
      <c r="D42" s="0"/>
    </row>
    <row r="43" customFormat="false" ht="12.8" hidden="false" customHeight="false" outlineLevel="0" collapsed="false">
      <c r="C43" s="0"/>
      <c r="D43" s="0"/>
    </row>
    <row r="44" customFormat="false" ht="12.8" hidden="false" customHeight="false" outlineLevel="0" collapsed="false">
      <c r="C44" s="0"/>
      <c r="D44" s="0"/>
    </row>
    <row r="45" customFormat="false" ht="12.8" hidden="false" customHeight="false" outlineLevel="0" collapsed="false">
      <c r="C45" s="0"/>
      <c r="D45" s="0"/>
    </row>
    <row r="46" customFormat="false" ht="12.8" hidden="false" customHeight="false" outlineLevel="0" collapsed="false">
      <c r="C46" s="0"/>
      <c r="D46" s="0"/>
    </row>
    <row r="47" customFormat="false" ht="12.8" hidden="false" customHeight="false" outlineLevel="0" collapsed="false">
      <c r="C47" s="0"/>
      <c r="D47" s="0"/>
    </row>
    <row r="48" customFormat="false" ht="12.8" hidden="false" customHeight="false" outlineLevel="0" collapsed="false">
      <c r="C48" s="0"/>
      <c r="D48" s="0"/>
    </row>
    <row r="49" customFormat="false" ht="12.8" hidden="false" customHeight="false" outlineLevel="0" collapsed="false">
      <c r="C49" s="0"/>
      <c r="D49" s="0"/>
    </row>
    <row r="50" customFormat="false" ht="12.8" hidden="false" customHeight="false" outlineLevel="0" collapsed="false">
      <c r="C50" s="0"/>
      <c r="D50" s="0"/>
    </row>
    <row r="51" customFormat="false" ht="12.8" hidden="false" customHeight="false" outlineLevel="0" collapsed="false">
      <c r="C51" s="0"/>
      <c r="D51" s="0"/>
    </row>
    <row r="52" customFormat="false" ht="12.8" hidden="false" customHeight="false" outlineLevel="0" collapsed="false">
      <c r="C52" s="0"/>
      <c r="D52" s="0"/>
    </row>
    <row r="53" customFormat="false" ht="12.8" hidden="false" customHeight="false" outlineLevel="0" collapsed="false">
      <c r="C53" s="0"/>
      <c r="D53" s="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10" t="n">
        <v>2023</v>
      </c>
    </row>
    <row r="3" customFormat="false" ht="12.8" hidden="false" customHeight="false" outlineLevel="0" collapsed="false">
      <c r="A3" s="0" t="n">
        <f aca="false">A2+1</f>
        <v>2024</v>
      </c>
    </row>
    <row r="4" customFormat="false" ht="12.8" hidden="false" customHeight="false" outlineLevel="0" collapsed="false">
      <c r="A4" s="0" t="n">
        <f aca="false">A3+1</f>
        <v>2025</v>
      </c>
    </row>
    <row r="5" customFormat="false" ht="12.8" hidden="false" customHeight="false" outlineLevel="0" collapsed="false">
      <c r="A5" s="0" t="n">
        <f aca="false">A4+1</f>
        <v>2026</v>
      </c>
    </row>
    <row r="6" customFormat="false" ht="12.8" hidden="false" customHeight="false" outlineLevel="0" collapsed="false">
      <c r="A6" s="0" t="n">
        <f aca="false">A5+1</f>
        <v>2027</v>
      </c>
    </row>
    <row r="7" customFormat="false" ht="12.8" hidden="false" customHeight="false" outlineLevel="0" collapsed="false">
      <c r="A7" s="0" t="n">
        <f aca="false">A6+1</f>
        <v>2028</v>
      </c>
    </row>
    <row r="8" customFormat="false" ht="12.8" hidden="false" customHeight="false" outlineLevel="0" collapsed="false">
      <c r="A8" s="0" t="n">
        <f aca="false">A7+1</f>
        <v>2029</v>
      </c>
    </row>
    <row r="9" customFormat="false" ht="12.8" hidden="false" customHeight="false" outlineLevel="0" collapsed="false">
      <c r="A9" s="0" t="n">
        <f aca="false">A8+1</f>
        <v>2030</v>
      </c>
    </row>
    <row r="10" customFormat="false" ht="12.8" hidden="false" customHeight="false" outlineLevel="0" collapsed="false">
      <c r="A10" s="0" t="n">
        <f aca="false">A9+1</f>
        <v>2031</v>
      </c>
    </row>
    <row r="11" customFormat="false" ht="12.8" hidden="false" customHeight="false" outlineLevel="0" collapsed="false">
      <c r="A11" s="0" t="n">
        <f aca="false">A10+1</f>
        <v>2032</v>
      </c>
    </row>
    <row r="12" customFormat="false" ht="12.8" hidden="false" customHeight="false" outlineLevel="0" collapsed="false">
      <c r="A12" s="0" t="n">
        <f aca="false">A11+1</f>
        <v>2033</v>
      </c>
    </row>
    <row r="13" customFormat="false" ht="12.8" hidden="false" customHeight="false" outlineLevel="0" collapsed="false">
      <c r="A13" s="0" t="n">
        <f aca="false">A12+1</f>
        <v>2034</v>
      </c>
    </row>
    <row r="14" customFormat="false" ht="12.8" hidden="false" customHeight="false" outlineLevel="0" collapsed="false">
      <c r="A14" s="0" t="n">
        <f aca="false">A13+1</f>
        <v>2035</v>
      </c>
    </row>
    <row r="15" customFormat="false" ht="12.8" hidden="false" customHeight="false" outlineLevel="0" collapsed="false">
      <c r="A15" s="0" t="n">
        <f aca="false">A14+1</f>
        <v>2036</v>
      </c>
    </row>
    <row r="16" customFormat="false" ht="12.8" hidden="false" customHeight="false" outlineLevel="0" collapsed="false">
      <c r="A16" s="0" t="n">
        <f aca="false">A15+1</f>
        <v>2037</v>
      </c>
    </row>
    <row r="17" customFormat="false" ht="12.8" hidden="false" customHeight="false" outlineLevel="0" collapsed="false">
      <c r="A17" s="0" t="n">
        <f aca="false">A16+1</f>
        <v>2038</v>
      </c>
    </row>
    <row r="18" customFormat="false" ht="12.8" hidden="false" customHeight="false" outlineLevel="0" collapsed="false">
      <c r="A18" s="0" t="n">
        <f aca="false">A17+1</f>
        <v>2039</v>
      </c>
    </row>
    <row r="19" customFormat="false" ht="12.8" hidden="false" customHeight="false" outlineLevel="0" collapsed="false">
      <c r="A19" s="0" t="n">
        <f aca="false">A18+1</f>
        <v>2040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236</TotalTime>
  <Application>LibreOffice/7.5.5.2$MacOSX_AARCH64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2023-10-09T17:26:58Z</dcterms:created>
  <dc:creator/>
  <dc:description/>
  <dc:language>en-US</dc:language>
  <cp:lastModifiedBy/>
  <dcterms:modified xsi:type="dcterms:W3CDTF">2023-10-09T21:59:35Z</dcterms:modified>
  <cp:revision>8</cp:revision>
  <dc:subject/>
  <dc:title/>
</cp:coreProperties>
</file>